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po\Desktop\"/>
    </mc:Choice>
  </mc:AlternateContent>
  <bookViews>
    <workbookView xWindow="0" yWindow="0" windowWidth="25200" windowHeight="10905" activeTab="2"/>
  </bookViews>
  <sheets>
    <sheet name="Лист1" sheetId="1" r:id="rId1"/>
    <sheet name="Лист2" sheetId="2" r:id="rId2"/>
    <sheet name="Лист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3" l="1"/>
  <c r="L83" i="3" l="1"/>
  <c r="L86" i="3" s="1"/>
  <c r="L68" i="3"/>
  <c r="L5" i="3"/>
  <c r="L34" i="3"/>
  <c r="AA38" i="2" l="1"/>
  <c r="AA41" i="2"/>
  <c r="R48" i="2" l="1"/>
  <c r="R45" i="2"/>
  <c r="R32" i="2"/>
  <c r="R49" i="2" s="1"/>
  <c r="R28" i="2"/>
  <c r="I49" i="2" l="1"/>
  <c r="I45" i="2"/>
  <c r="R36" i="1" l="1"/>
  <c r="R35" i="1"/>
  <c r="Q36" i="1"/>
  <c r="Q35" i="1"/>
  <c r="R32" i="1"/>
  <c r="Q30" i="1"/>
  <c r="R27" i="1"/>
  <c r="J49" i="1" l="1"/>
  <c r="H50" i="1"/>
  <c r="G47" i="1"/>
  <c r="J47" i="1" s="1"/>
  <c r="G46" i="1"/>
  <c r="J46" i="1" s="1"/>
  <c r="J34" i="1"/>
  <c r="Q18" i="1"/>
  <c r="Q20" i="1"/>
  <c r="Q12" i="1" l="1"/>
  <c r="H32" i="1" l="1"/>
  <c r="I36" i="1"/>
  <c r="I38" i="1" s="1"/>
  <c r="H44" i="1"/>
  <c r="D48" i="1" s="1"/>
</calcChain>
</file>

<file path=xl/sharedStrings.xml><?xml version="1.0" encoding="utf-8"?>
<sst xmlns="http://schemas.openxmlformats.org/spreadsheetml/2006/main" count="346" uniqueCount="210">
  <si>
    <t>Приходно-расходная смета по СНТ "Мечта-2" на 2019 год</t>
  </si>
  <si>
    <t>№№</t>
  </si>
  <si>
    <t>п/п</t>
  </si>
  <si>
    <t>Статьи расходов</t>
  </si>
  <si>
    <t>1 сотка</t>
  </si>
  <si>
    <t>всего</t>
  </si>
  <si>
    <t>руб</t>
  </si>
  <si>
    <t xml:space="preserve">Ремонт ворот, замков и ограждение </t>
  </si>
  <si>
    <t>территории СНТ "Мечта-2"</t>
  </si>
  <si>
    <t>налог на земли общего пользования</t>
  </si>
  <si>
    <t>Благоустройство территории (в т.ч. Чистка снега)</t>
  </si>
  <si>
    <t>Ремонт внутренних дорог</t>
  </si>
  <si>
    <t>Уличное освещение</t>
  </si>
  <si>
    <t>Потери в сетях электроэнергии</t>
  </si>
  <si>
    <t>Канцтовары</t>
  </si>
  <si>
    <t>Мобильная связь и интернет</t>
  </si>
  <si>
    <t>Транспортные расходы</t>
  </si>
  <si>
    <t>Юридические услуги</t>
  </si>
  <si>
    <t>Банкоские услуги</t>
  </si>
  <si>
    <t>Поощрение</t>
  </si>
  <si>
    <t>итого</t>
  </si>
  <si>
    <t>Услуги</t>
  </si>
  <si>
    <t>Председатель</t>
  </si>
  <si>
    <t>12*10 000</t>
  </si>
  <si>
    <t>Бухгалтер</t>
  </si>
  <si>
    <t>12*8 000</t>
  </si>
  <si>
    <t>казначей</t>
  </si>
  <si>
    <t>12*4 000</t>
  </si>
  <si>
    <t>уборщик площ. ТБО</t>
  </si>
  <si>
    <t>8*6 00</t>
  </si>
  <si>
    <t>уборка дет.пл.</t>
  </si>
  <si>
    <t>5*1 000</t>
  </si>
  <si>
    <t>Вывоз и утилизация мусора</t>
  </si>
  <si>
    <t>с участка</t>
  </si>
  <si>
    <t>с 1 сотки</t>
  </si>
  <si>
    <t>Охрана территории</t>
  </si>
  <si>
    <t>с 1 участка</t>
  </si>
  <si>
    <t>Всего</t>
  </si>
  <si>
    <t>10 соток</t>
  </si>
  <si>
    <t>8 соток</t>
  </si>
  <si>
    <t>Членские взносы</t>
  </si>
  <si>
    <t>Площадь участков</t>
  </si>
  <si>
    <t>12 га</t>
  </si>
  <si>
    <t>15 га</t>
  </si>
  <si>
    <t>27 га</t>
  </si>
  <si>
    <t>зели общ.пользования</t>
  </si>
  <si>
    <t>под садоводами</t>
  </si>
  <si>
    <t>27-6,84</t>
  </si>
  <si>
    <t>га</t>
  </si>
  <si>
    <t>1 га=100 соткам</t>
  </si>
  <si>
    <t>рабочих</t>
  </si>
  <si>
    <t>842 000/214</t>
  </si>
  <si>
    <t>10 с.</t>
  </si>
  <si>
    <t>8с.</t>
  </si>
  <si>
    <t>выморочка</t>
  </si>
  <si>
    <t>10с</t>
  </si>
  <si>
    <t>уч. по док.</t>
  </si>
  <si>
    <t>участки</t>
  </si>
  <si>
    <t>с соток</t>
  </si>
  <si>
    <t>548662/1916</t>
  </si>
  <si>
    <t>10*286</t>
  </si>
  <si>
    <t>8*286</t>
  </si>
  <si>
    <t>по соткам</t>
  </si>
  <si>
    <t>10соток</t>
  </si>
  <si>
    <t>8соток</t>
  </si>
  <si>
    <t>если мусор в сотки</t>
  </si>
  <si>
    <t>548662+195000+150000</t>
  </si>
  <si>
    <t>893662/1916</t>
  </si>
  <si>
    <t>842000-345000</t>
  </si>
  <si>
    <t>с 1участка</t>
  </si>
  <si>
    <t>497000/214</t>
  </si>
  <si>
    <t>с 1  сотки</t>
  </si>
  <si>
    <t>1240662/1916</t>
  </si>
  <si>
    <t>Расходная смета на 2019 год</t>
  </si>
  <si>
    <t>Непредвиденные расходы</t>
  </si>
  <si>
    <t xml:space="preserve">итого </t>
  </si>
  <si>
    <t>сотки рабочие</t>
  </si>
  <si>
    <t>за сотку</t>
  </si>
  <si>
    <t>рабочих соток</t>
  </si>
  <si>
    <t>участков</t>
  </si>
  <si>
    <t>по участкам</t>
  </si>
  <si>
    <t>ь</t>
  </si>
  <si>
    <t>Расходная смета на 2020 год</t>
  </si>
  <si>
    <t>12*12000</t>
  </si>
  <si>
    <t>12*6000</t>
  </si>
  <si>
    <t>8*6000</t>
  </si>
  <si>
    <t>-</t>
  </si>
  <si>
    <t>Банковские услуги</t>
  </si>
  <si>
    <t>к смете Садоводческого некоммерчсекого товарищества "Мечта-2"</t>
  </si>
  <si>
    <t>п.п.</t>
  </si>
  <si>
    <t>Текущие расходы : членские взносы</t>
  </si>
  <si>
    <t>Сумма ,руб</t>
  </si>
  <si>
    <t>П.1.1</t>
  </si>
  <si>
    <t>Уборка прилегающей территории , всего</t>
  </si>
  <si>
    <t>содержать в порядке прилегающую территорию нас обязывает закон.пункт 1 ст.55</t>
  </si>
  <si>
    <t>закона Московской области "О благоустройствев Московской области" № 191/2014-ОЗ от</t>
  </si>
  <si>
    <t>30 декабря 2014 года установлено, что "1.Садоводческие,огороднические и дачные не-</t>
  </si>
  <si>
    <t xml:space="preserve">коммерческие объедтнения граждан несут ответственность за соблюдением чистоты и </t>
  </si>
  <si>
    <t>порядка на отведенном земельном участке и прилегающей к садоводческим, огород-</t>
  </si>
  <si>
    <t>ническим и дачным некоммерческим объединениям граждан территории на расстоянии</t>
  </si>
  <si>
    <t>влено в большем размере"</t>
  </si>
  <si>
    <t>Обрезка кустарника (по мере необходимости)</t>
  </si>
  <si>
    <t>сезон</t>
  </si>
  <si>
    <t>Покос травы за весенне-осенний сезон (от мусорной площадки до начала лесополосы)</t>
  </si>
  <si>
    <t>на момент заказа, Цены рыночные, устанавливаются исполнителем самостоятельно.</t>
  </si>
  <si>
    <t xml:space="preserve">планирумая стоимость за сезон </t>
  </si>
  <si>
    <t>5 раз * 14 000 рублей</t>
  </si>
  <si>
    <t>П.1.2</t>
  </si>
  <si>
    <t xml:space="preserve">ставленных в правление товарищества. Работали с ООО "Транс СтройСервис" нареканий </t>
  </si>
  <si>
    <t xml:space="preserve">средний гравий </t>
  </si>
  <si>
    <t xml:space="preserve">асфальтная крошка </t>
  </si>
  <si>
    <t xml:space="preserve">Рассыпка гравия и крошки из расчета </t>
  </si>
  <si>
    <t>П.1.3</t>
  </si>
  <si>
    <t>Содержание электросети.</t>
  </si>
  <si>
    <t>планируема стоимость</t>
  </si>
  <si>
    <t>Потери электроэнергии в сетях</t>
  </si>
  <si>
    <t>П.1.6</t>
  </si>
  <si>
    <t>Административные расходы:</t>
  </si>
  <si>
    <t>Банковские услуги (рассчетный счет, комиссия банка) : ежемесячная плата за ведение</t>
  </si>
  <si>
    <t>комиссия за СМС -информирование по операциям с бизнес -картой</t>
  </si>
  <si>
    <t>60 руб</t>
  </si>
  <si>
    <t>плата за пакет услуг "Удачный сезон"  в месяц</t>
  </si>
  <si>
    <t>690 рублей</t>
  </si>
  <si>
    <t>а.</t>
  </si>
  <si>
    <t>б.</t>
  </si>
  <si>
    <t>в.</t>
  </si>
  <si>
    <t>транспортные расходы: поездки в банк и ИФНС г.Можайск</t>
  </si>
  <si>
    <t>прочие административные расходы: канц.товары</t>
  </si>
  <si>
    <t>покупка катриджа</t>
  </si>
  <si>
    <t>содержание сайта</t>
  </si>
  <si>
    <t>оформление электронной подписи</t>
  </si>
  <si>
    <t>программа Контур-бухгалтерия</t>
  </si>
  <si>
    <t>почтовые расходы</t>
  </si>
  <si>
    <t>п.п</t>
  </si>
  <si>
    <t>П.2</t>
  </si>
  <si>
    <t>Расчеты за электроэнергию общего пользования, всего</t>
  </si>
  <si>
    <t>Уличное освещение: освещение территории необходимо , как элемент безопасности.</t>
  </si>
  <si>
    <t>Вывоз твердых бытовых отходов.</t>
  </si>
  <si>
    <t>Заключен договор с ООО "Рузским Региональным Оператором" дог. № РРО-2019-0003986</t>
  </si>
  <si>
    <t xml:space="preserve">составляет </t>
  </si>
  <si>
    <t>П.4</t>
  </si>
  <si>
    <t>Ведение бухгалтерского учета и отчетности.</t>
  </si>
  <si>
    <t>П.5</t>
  </si>
  <si>
    <t>Организация работы обходчиков.</t>
  </si>
  <si>
    <t>5,5 мес.</t>
  </si>
  <si>
    <t>уборка площадки ТБО</t>
  </si>
  <si>
    <t>8 мес.</t>
  </si>
  <si>
    <t>1*6000</t>
  </si>
  <si>
    <t>уборка детской площадки</t>
  </si>
  <si>
    <t>8мес.</t>
  </si>
  <si>
    <t>1*1000</t>
  </si>
  <si>
    <t>разбор и утилизация крупно-габорит-</t>
  </si>
  <si>
    <t>ного мусора по мере поступления</t>
  </si>
  <si>
    <t>3*3000</t>
  </si>
  <si>
    <t xml:space="preserve">по факту прошлого </t>
  </si>
  <si>
    <t>года</t>
  </si>
  <si>
    <t>13550*2</t>
  </si>
  <si>
    <t>П.6</t>
  </si>
  <si>
    <t>Земельный налог</t>
  </si>
  <si>
    <t>П.7</t>
  </si>
  <si>
    <t>непредвиденные расходы</t>
  </si>
  <si>
    <t>Всего расходов (включенных в членские взносы), рублей</t>
  </si>
  <si>
    <t>сотки</t>
  </si>
  <si>
    <t>расчет за сотку</t>
  </si>
  <si>
    <t>8000 руб</t>
  </si>
  <si>
    <t>95,75 руб</t>
  </si>
  <si>
    <t>а</t>
  </si>
  <si>
    <t>б</t>
  </si>
  <si>
    <t>Финансово-экономическое обоснование размера взносов на 2020-2021 гг.</t>
  </si>
  <si>
    <t xml:space="preserve">Уличное освещение за сезон </t>
  </si>
  <si>
    <t>Окашивание внутренних дорог и канав</t>
  </si>
  <si>
    <t>Окашивание спортивной площадки</t>
  </si>
  <si>
    <t>выравнивание дорожного покрытия</t>
  </si>
  <si>
    <t>КАМАЗ</t>
  </si>
  <si>
    <t>10 светильников по 750 рублей</t>
  </si>
  <si>
    <t>не было.</t>
  </si>
  <si>
    <t>го удорожания 7600 рублей) Объем вывозимого мусора с территории товарищества</t>
  </si>
  <si>
    <t>28 бункера с разной наполняемостью от 8-11 м3</t>
  </si>
  <si>
    <t xml:space="preserve">18000*12=216 000 руб за год </t>
  </si>
  <si>
    <t xml:space="preserve">в ИФНС . Стоимость услуг 19150 рублей </t>
  </si>
  <si>
    <t>с налогом</t>
  </si>
  <si>
    <t>налог на самозанятого 4% -8640</t>
  </si>
  <si>
    <t>чел</t>
  </si>
  <si>
    <t>Вознаграждение. Всего</t>
  </si>
  <si>
    <t>( возможные штрафы, юр.услуги и т.д.)</t>
  </si>
  <si>
    <t>Всего:</t>
  </si>
  <si>
    <t>П.2.1</t>
  </si>
  <si>
    <t>П.3</t>
  </si>
  <si>
    <t>6000 руб</t>
  </si>
  <si>
    <t>13000 руб</t>
  </si>
  <si>
    <t>2 метров от ограждений (заборов),если расстояние прилегающей территории не устано-</t>
  </si>
  <si>
    <t>из расчета 5 раз* 2 000 рублей</t>
  </si>
  <si>
    <t>из расчета 3 раз*1,5км*300руб</t>
  </si>
  <si>
    <t>из расчета 2 раз *22000 руб</t>
  </si>
  <si>
    <t>из расчета 2 раз* 2500 руб</t>
  </si>
  <si>
    <t>3 машины*</t>
  </si>
  <si>
    <t>*</t>
  </si>
  <si>
    <t>2 маш.*2</t>
  </si>
  <si>
    <t>1500 руб</t>
  </si>
  <si>
    <t>грейдер 2 час *1500 руб</t>
  </si>
  <si>
    <t>Замена перегоревших светильников уличного освещения.</t>
  </si>
  <si>
    <t>Очистка снега за сезон. Стоимость очистки зависит от типа техники, которая свободна</t>
  </si>
  <si>
    <t>Ремонт дорог СНТ. Ямочный ремонт дорожного покрытия в СНТ, покрытие местами слоем</t>
  </si>
  <si>
    <t>асфальтной крошки полотна дороги СНТ. Необходимо 2 машины асфальтной крошки .</t>
  </si>
  <si>
    <t>Сумма определена на основании коммерческих предложений , пред-</t>
  </si>
  <si>
    <t>установка недостающий светильников  3  по 1 500 руб</t>
  </si>
  <si>
    <t xml:space="preserve">комиссия в другие банка за ПП/ПТ через ДБО по договору РКО по 49 руб </t>
  </si>
  <si>
    <t>на вывоз ТБО.Стоимость вывоза 1 бункера 8 м3 составила 7596,48 руб ( с учетом планируемо-</t>
  </si>
  <si>
    <t>заключен договор № 1 от 01.01.2021 года с самозанятой Кандауровой Т.Л.  На составление  и ведение</t>
  </si>
  <si>
    <t xml:space="preserve"> бухгалтерской и налоговой отчетности по СНТ, сдача ее в электронном виде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</si>
</sst>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3" fontId="0" fillId="0" borderId="0" xfId="0" applyNumberFormat="1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0" fillId="0" borderId="10" xfId="0" applyBorder="1"/>
    <xf numFmtId="0" fontId="0" fillId="0" borderId="9" xfId="0" applyBorder="1"/>
    <xf numFmtId="3" fontId="0" fillId="0" borderId="0" xfId="0" applyNumberFormat="1" applyFont="1"/>
    <xf numFmtId="0" fontId="4" fillId="0" borderId="0" xfId="0" applyFont="1"/>
    <xf numFmtId="3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0"/>
  <sheetViews>
    <sheetView topLeftCell="C7" workbookViewId="0">
      <selection activeCell="A2" sqref="A2:J50"/>
    </sheetView>
  </sheetViews>
  <sheetFormatPr defaultRowHeight="15" x14ac:dyDescent="0.25"/>
  <cols>
    <col min="1" max="1" width="7.28515625" customWidth="1"/>
    <col min="3" max="3" width="11.140625" customWidth="1"/>
    <col min="7" max="7" width="10.85546875" bestFit="1" customWidth="1"/>
    <col min="16" max="16" width="11.7109375" customWidth="1"/>
    <col min="18" max="19" width="11.5703125" customWidth="1"/>
  </cols>
  <sheetData>
    <row r="2" spans="1:18" x14ac:dyDescent="0.25">
      <c r="B2" t="s">
        <v>0</v>
      </c>
    </row>
    <row r="3" spans="1:18" ht="15.75" thickBot="1" x14ac:dyDescent="0.3"/>
    <row r="4" spans="1:18" x14ac:dyDescent="0.25">
      <c r="A4" s="1" t="s">
        <v>1</v>
      </c>
      <c r="B4" s="1" t="s">
        <v>3</v>
      </c>
      <c r="C4" s="2"/>
      <c r="D4" s="2"/>
      <c r="E4" s="2"/>
      <c r="F4" s="3"/>
      <c r="G4" s="2" t="s">
        <v>4</v>
      </c>
      <c r="H4" s="7" t="s">
        <v>5</v>
      </c>
      <c r="K4" t="s">
        <v>40</v>
      </c>
      <c r="N4" t="s">
        <v>39</v>
      </c>
    </row>
    <row r="5" spans="1:18" ht="15.75" thickBot="1" x14ac:dyDescent="0.3">
      <c r="A5" s="4" t="s">
        <v>2</v>
      </c>
      <c r="B5" s="4"/>
      <c r="C5" s="5"/>
      <c r="D5" s="5"/>
      <c r="E5" s="5"/>
      <c r="F5" s="6"/>
      <c r="G5" s="5" t="s">
        <v>6</v>
      </c>
      <c r="H5" s="8" t="s">
        <v>6</v>
      </c>
      <c r="N5" t="s">
        <v>38</v>
      </c>
    </row>
    <row r="7" spans="1:18" x14ac:dyDescent="0.25">
      <c r="A7">
        <v>1</v>
      </c>
      <c r="B7" t="s">
        <v>7</v>
      </c>
      <c r="K7" t="s">
        <v>41</v>
      </c>
      <c r="N7" t="s">
        <v>39</v>
      </c>
      <c r="O7" t="s">
        <v>42</v>
      </c>
    </row>
    <row r="8" spans="1:18" x14ac:dyDescent="0.25">
      <c r="B8" t="s">
        <v>8</v>
      </c>
      <c r="H8" s="9">
        <v>80000</v>
      </c>
      <c r="N8" t="s">
        <v>38</v>
      </c>
      <c r="O8" t="s">
        <v>43</v>
      </c>
    </row>
    <row r="9" spans="1:18" x14ac:dyDescent="0.25">
      <c r="N9" t="s">
        <v>5</v>
      </c>
      <c r="O9" t="s">
        <v>44</v>
      </c>
    </row>
    <row r="10" spans="1:18" x14ac:dyDescent="0.25">
      <c r="A10">
        <v>2</v>
      </c>
      <c r="B10" t="s">
        <v>9</v>
      </c>
      <c r="H10" s="9">
        <v>65662</v>
      </c>
      <c r="N10" t="s">
        <v>45</v>
      </c>
      <c r="Q10">
        <v>6.84</v>
      </c>
      <c r="R10" t="s">
        <v>48</v>
      </c>
    </row>
    <row r="12" spans="1:18" x14ac:dyDescent="0.25">
      <c r="A12">
        <v>3</v>
      </c>
      <c r="B12" t="s">
        <v>10</v>
      </c>
      <c r="H12" s="9">
        <v>150000</v>
      </c>
      <c r="N12" t="s">
        <v>46</v>
      </c>
      <c r="P12" t="s">
        <v>47</v>
      </c>
      <c r="Q12">
        <f>27-6.84</f>
        <v>20.16</v>
      </c>
      <c r="R12" t="s">
        <v>48</v>
      </c>
    </row>
    <row r="14" spans="1:18" x14ac:dyDescent="0.25">
      <c r="A14">
        <v>4</v>
      </c>
      <c r="B14" t="s">
        <v>11</v>
      </c>
      <c r="H14" s="9">
        <v>100000</v>
      </c>
      <c r="N14" t="s">
        <v>49</v>
      </c>
    </row>
    <row r="15" spans="1:18" x14ac:dyDescent="0.25">
      <c r="N15" s="11" t="s">
        <v>5</v>
      </c>
      <c r="O15" s="11">
        <v>240</v>
      </c>
      <c r="P15" s="11" t="s">
        <v>56</v>
      </c>
    </row>
    <row r="16" spans="1:18" x14ac:dyDescent="0.25">
      <c r="A16">
        <v>5</v>
      </c>
      <c r="B16" t="s">
        <v>12</v>
      </c>
      <c r="H16" s="9">
        <v>33000</v>
      </c>
      <c r="O16" t="s">
        <v>38</v>
      </c>
      <c r="P16">
        <v>123</v>
      </c>
    </row>
    <row r="17" spans="1:18" x14ac:dyDescent="0.25">
      <c r="O17" t="s">
        <v>39</v>
      </c>
      <c r="P17">
        <v>117</v>
      </c>
    </row>
    <row r="18" spans="1:18" x14ac:dyDescent="0.25">
      <c r="A18">
        <v>6</v>
      </c>
      <c r="B18" t="s">
        <v>13</v>
      </c>
      <c r="H18" s="9">
        <v>30000</v>
      </c>
      <c r="N18" s="11" t="s">
        <v>50</v>
      </c>
      <c r="O18" s="11" t="s">
        <v>57</v>
      </c>
      <c r="P18" s="11">
        <v>214</v>
      </c>
      <c r="Q18">
        <f>Q19+Q20</f>
        <v>1916</v>
      </c>
    </row>
    <row r="19" spans="1:18" x14ac:dyDescent="0.25">
      <c r="O19" t="s">
        <v>52</v>
      </c>
      <c r="P19">
        <v>102</v>
      </c>
      <c r="Q19">
        <v>1020</v>
      </c>
    </row>
    <row r="20" spans="1:18" x14ac:dyDescent="0.25">
      <c r="A20">
        <v>7</v>
      </c>
      <c r="B20" t="s">
        <v>14</v>
      </c>
      <c r="H20" s="9">
        <v>5000</v>
      </c>
      <c r="O20" t="s">
        <v>53</v>
      </c>
      <c r="P20">
        <v>112</v>
      </c>
      <c r="Q20">
        <f>112*8</f>
        <v>896</v>
      </c>
    </row>
    <row r="21" spans="1:18" x14ac:dyDescent="0.25">
      <c r="N21" s="11" t="s">
        <v>54</v>
      </c>
      <c r="O21" s="11" t="s">
        <v>5</v>
      </c>
      <c r="P21" s="11">
        <v>26</v>
      </c>
    </row>
    <row r="22" spans="1:18" x14ac:dyDescent="0.25">
      <c r="A22">
        <v>8</v>
      </c>
      <c r="B22" t="s">
        <v>15</v>
      </c>
      <c r="H22" s="9">
        <v>15000</v>
      </c>
      <c r="O22" t="s">
        <v>55</v>
      </c>
      <c r="P22">
        <v>21</v>
      </c>
    </row>
    <row r="23" spans="1:18" x14ac:dyDescent="0.25">
      <c r="O23" t="s">
        <v>53</v>
      </c>
      <c r="P23">
        <v>5</v>
      </c>
    </row>
    <row r="24" spans="1:18" x14ac:dyDescent="0.25">
      <c r="A24">
        <v>9</v>
      </c>
      <c r="B24" t="s">
        <v>16</v>
      </c>
      <c r="H24" s="9">
        <v>8000</v>
      </c>
    </row>
    <row r="26" spans="1:18" x14ac:dyDescent="0.25">
      <c r="A26">
        <v>10</v>
      </c>
      <c r="B26" t="s">
        <v>17</v>
      </c>
      <c r="H26" s="9">
        <v>18000</v>
      </c>
    </row>
    <row r="27" spans="1:18" x14ac:dyDescent="0.25">
      <c r="M27" t="s">
        <v>65</v>
      </c>
      <c r="P27" t="s">
        <v>66</v>
      </c>
      <c r="R27" s="9">
        <f>H32+H41+H42</f>
        <v>743662</v>
      </c>
    </row>
    <row r="28" spans="1:18" x14ac:dyDescent="0.25">
      <c r="A28">
        <v>11</v>
      </c>
      <c r="B28" t="s">
        <v>18</v>
      </c>
      <c r="H28" s="9">
        <v>24000</v>
      </c>
      <c r="M28" s="11" t="s">
        <v>71</v>
      </c>
      <c r="N28" s="11"/>
      <c r="O28" s="11"/>
      <c r="P28" s="11" t="s">
        <v>67</v>
      </c>
      <c r="Q28" s="11">
        <v>466</v>
      </c>
    </row>
    <row r="29" spans="1:18" x14ac:dyDescent="0.25">
      <c r="M29" t="s">
        <v>63</v>
      </c>
      <c r="Q29">
        <v>4660</v>
      </c>
    </row>
    <row r="30" spans="1:18" x14ac:dyDescent="0.25">
      <c r="A30">
        <v>12</v>
      </c>
      <c r="B30" t="s">
        <v>19</v>
      </c>
      <c r="H30" s="9">
        <v>20000</v>
      </c>
      <c r="M30" t="s">
        <v>64</v>
      </c>
      <c r="Q30">
        <f>466*8</f>
        <v>3728</v>
      </c>
      <c r="R30" s="9"/>
    </row>
    <row r="32" spans="1:18" x14ac:dyDescent="0.25">
      <c r="B32" t="s">
        <v>20</v>
      </c>
      <c r="C32" t="s">
        <v>58</v>
      </c>
      <c r="H32" s="9">
        <f>SUM(H8:H31)</f>
        <v>548662</v>
      </c>
      <c r="M32" t="s">
        <v>69</v>
      </c>
      <c r="P32" t="s">
        <v>68</v>
      </c>
      <c r="R32">
        <f>842000-345000</f>
        <v>497000</v>
      </c>
    </row>
    <row r="33" spans="2:18" x14ac:dyDescent="0.25">
      <c r="C33" t="s">
        <v>34</v>
      </c>
      <c r="D33" t="s">
        <v>59</v>
      </c>
      <c r="G33">
        <v>286</v>
      </c>
      <c r="I33" t="s">
        <v>60</v>
      </c>
      <c r="J33">
        <v>2860</v>
      </c>
      <c r="P33" t="s">
        <v>70</v>
      </c>
      <c r="Q33">
        <v>2322</v>
      </c>
    </row>
    <row r="34" spans="2:18" x14ac:dyDescent="0.25">
      <c r="I34" t="s">
        <v>61</v>
      </c>
      <c r="J34">
        <f>8*286</f>
        <v>2288</v>
      </c>
      <c r="M34" t="s">
        <v>5</v>
      </c>
    </row>
    <row r="35" spans="2:18" ht="18.75" x14ac:dyDescent="0.3">
      <c r="B35" s="10" t="s">
        <v>21</v>
      </c>
      <c r="C35" s="10"/>
      <c r="M35" t="s">
        <v>63</v>
      </c>
      <c r="Q35">
        <f>Q29+Q33</f>
        <v>6982</v>
      </c>
      <c r="R35">
        <f>6982-6500</f>
        <v>482</v>
      </c>
    </row>
    <row r="36" spans="2:18" x14ac:dyDescent="0.25">
      <c r="B36" t="s">
        <v>22</v>
      </c>
      <c r="D36" t="s">
        <v>23</v>
      </c>
      <c r="H36" s="9">
        <v>120000</v>
      </c>
      <c r="I36" s="9">
        <f>H36+H37+H38</f>
        <v>264000</v>
      </c>
      <c r="J36">
        <v>94</v>
      </c>
      <c r="M36" t="s">
        <v>64</v>
      </c>
      <c r="Q36">
        <f>Q30+Q33</f>
        <v>6050</v>
      </c>
      <c r="R36">
        <f>6050-5800</f>
        <v>250</v>
      </c>
    </row>
    <row r="37" spans="2:18" x14ac:dyDescent="0.25">
      <c r="B37" t="s">
        <v>24</v>
      </c>
      <c r="D37" t="s">
        <v>25</v>
      </c>
      <c r="H37" s="9">
        <v>96000</v>
      </c>
      <c r="J37">
        <v>6</v>
      </c>
    </row>
    <row r="38" spans="2:18" x14ac:dyDescent="0.25">
      <c r="B38" t="s">
        <v>26</v>
      </c>
      <c r="D38" t="s">
        <v>27</v>
      </c>
      <c r="H38" s="9">
        <v>48000</v>
      </c>
      <c r="I38">
        <f>I36*J37/J36</f>
        <v>16851.063829787236</v>
      </c>
    </row>
    <row r="39" spans="2:18" x14ac:dyDescent="0.25">
      <c r="B39" t="s">
        <v>28</v>
      </c>
      <c r="D39" t="s">
        <v>29</v>
      </c>
      <c r="H39" s="9">
        <v>48000</v>
      </c>
    </row>
    <row r="40" spans="2:18" x14ac:dyDescent="0.25">
      <c r="B40" t="s">
        <v>30</v>
      </c>
      <c r="D40" t="s">
        <v>31</v>
      </c>
      <c r="H40" s="9">
        <v>5000</v>
      </c>
    </row>
    <row r="41" spans="2:18" x14ac:dyDescent="0.25">
      <c r="B41" t="s">
        <v>32</v>
      </c>
      <c r="H41" s="9">
        <v>195000</v>
      </c>
    </row>
    <row r="42" spans="2:18" x14ac:dyDescent="0.25">
      <c r="H42" s="9"/>
    </row>
    <row r="43" spans="2:18" x14ac:dyDescent="0.25">
      <c r="B43" t="s">
        <v>35</v>
      </c>
      <c r="H43" s="9">
        <v>180000</v>
      </c>
      <c r="I43" s="9"/>
    </row>
    <row r="44" spans="2:18" x14ac:dyDescent="0.25">
      <c r="B44" t="s">
        <v>20</v>
      </c>
      <c r="C44" t="s">
        <v>33</v>
      </c>
      <c r="H44" s="9">
        <f>SUM(H36:H43)</f>
        <v>692000</v>
      </c>
    </row>
    <row r="45" spans="2:18" x14ac:dyDescent="0.25">
      <c r="B45" s="11" t="s">
        <v>36</v>
      </c>
      <c r="C45" s="11"/>
      <c r="D45" s="11"/>
      <c r="E45" s="11" t="s">
        <v>51</v>
      </c>
      <c r="F45" s="11"/>
      <c r="G45" s="12"/>
      <c r="H45" s="11">
        <v>3935</v>
      </c>
    </row>
    <row r="46" spans="2:18" x14ac:dyDescent="0.25">
      <c r="D46" t="s">
        <v>37</v>
      </c>
      <c r="F46" t="s">
        <v>38</v>
      </c>
      <c r="G46" s="9">
        <f>J33+H45</f>
        <v>6795</v>
      </c>
      <c r="H46">
        <v>6500</v>
      </c>
      <c r="I46">
        <v>102</v>
      </c>
      <c r="J46" s="9">
        <f>G46-H46</f>
        <v>295</v>
      </c>
    </row>
    <row r="47" spans="2:18" x14ac:dyDescent="0.25">
      <c r="F47" t="s">
        <v>39</v>
      </c>
      <c r="G47" s="9">
        <f>H45+J34</f>
        <v>6223</v>
      </c>
      <c r="H47">
        <v>5800</v>
      </c>
      <c r="I47" s="9">
        <v>112</v>
      </c>
      <c r="J47" s="9">
        <f>G47-H47</f>
        <v>423</v>
      </c>
    </row>
    <row r="48" spans="2:18" x14ac:dyDescent="0.25">
      <c r="B48" s="11" t="s">
        <v>62</v>
      </c>
      <c r="C48" s="11"/>
      <c r="D48" s="12">
        <f>H32+H44</f>
        <v>1240662</v>
      </c>
      <c r="E48" s="11" t="s">
        <v>72</v>
      </c>
      <c r="F48" s="11"/>
      <c r="G48" s="11">
        <v>647</v>
      </c>
      <c r="H48" s="11"/>
      <c r="I48" s="11"/>
    </row>
    <row r="49" spans="2:10" x14ac:dyDescent="0.25">
      <c r="B49" s="11"/>
      <c r="C49" s="11"/>
      <c r="D49" s="11"/>
      <c r="E49" s="11"/>
      <c r="F49" s="11" t="s">
        <v>63</v>
      </c>
      <c r="G49" s="11"/>
      <c r="H49" s="11">
        <v>6470</v>
      </c>
      <c r="I49" s="11">
        <v>6500</v>
      </c>
      <c r="J49">
        <f>H49-I49</f>
        <v>-30</v>
      </c>
    </row>
    <row r="50" spans="2:10" x14ac:dyDescent="0.25">
      <c r="B50" s="11"/>
      <c r="C50" s="11"/>
      <c r="D50" s="11"/>
      <c r="E50" s="11"/>
      <c r="F50" s="11" t="s">
        <v>64</v>
      </c>
      <c r="G50" s="11"/>
      <c r="H50" s="11">
        <f>G48*8</f>
        <v>5176</v>
      </c>
      <c r="I50" s="11">
        <v>5800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9"/>
  <sheetViews>
    <sheetView topLeftCell="K22" workbookViewId="0">
      <selection activeCell="X49" sqref="X49"/>
    </sheetView>
  </sheetViews>
  <sheetFormatPr defaultRowHeight="15" x14ac:dyDescent="0.25"/>
  <sheetData>
    <row r="1" spans="2:27" ht="15.75" thickBot="1" x14ac:dyDescent="0.3">
      <c r="B1" t="s">
        <v>81</v>
      </c>
      <c r="C1" t="s">
        <v>73</v>
      </c>
      <c r="L1" t="s">
        <v>73</v>
      </c>
      <c r="T1" t="s">
        <v>86</v>
      </c>
      <c r="U1" t="s">
        <v>82</v>
      </c>
    </row>
    <row r="2" spans="2:27" ht="15.75" thickBot="1" x14ac:dyDescent="0.3">
      <c r="K2" s="1" t="s">
        <v>1</v>
      </c>
      <c r="L2" s="1" t="s">
        <v>3</v>
      </c>
      <c r="M2" s="2"/>
      <c r="N2" s="2"/>
      <c r="O2" s="2"/>
      <c r="P2" s="3"/>
      <c r="Q2" s="2" t="s">
        <v>4</v>
      </c>
      <c r="R2" s="7" t="s">
        <v>5</v>
      </c>
      <c r="T2" s="1" t="s">
        <v>1</v>
      </c>
      <c r="U2" s="1" t="s">
        <v>3</v>
      </c>
      <c r="V2" s="2"/>
      <c r="W2" s="2"/>
      <c r="X2" s="2"/>
      <c r="Y2" s="3"/>
      <c r="Z2" s="2" t="s">
        <v>4</v>
      </c>
      <c r="AA2" s="7" t="s">
        <v>5</v>
      </c>
    </row>
    <row r="3" spans="2:27" ht="15.75" thickBot="1" x14ac:dyDescent="0.3">
      <c r="B3" s="1" t="s">
        <v>1</v>
      </c>
      <c r="C3" s="1" t="s">
        <v>3</v>
      </c>
      <c r="D3" s="2"/>
      <c r="E3" s="2"/>
      <c r="F3" s="2"/>
      <c r="G3" s="3"/>
      <c r="H3" s="2" t="s">
        <v>4</v>
      </c>
      <c r="I3" s="7" t="s">
        <v>5</v>
      </c>
      <c r="K3" s="4" t="s">
        <v>2</v>
      </c>
      <c r="L3" s="4"/>
      <c r="M3" s="5"/>
      <c r="N3" s="5"/>
      <c r="O3" s="5"/>
      <c r="P3" s="6"/>
      <c r="Q3" s="5" t="s">
        <v>6</v>
      </c>
      <c r="R3" s="8" t="s">
        <v>6</v>
      </c>
      <c r="T3" s="4" t="s">
        <v>2</v>
      </c>
      <c r="U3" s="4"/>
      <c r="V3" s="5"/>
      <c r="W3" s="5"/>
      <c r="X3" s="5"/>
      <c r="Y3" s="6"/>
      <c r="Z3" s="5" t="s">
        <v>6</v>
      </c>
      <c r="AA3" s="8" t="s">
        <v>6</v>
      </c>
    </row>
    <row r="4" spans="2:27" ht="15.75" thickBot="1" x14ac:dyDescent="0.3">
      <c r="B4" s="4" t="s">
        <v>2</v>
      </c>
      <c r="C4" s="4"/>
      <c r="D4" s="5"/>
      <c r="E4" s="5"/>
      <c r="F4" s="5"/>
      <c r="G4" s="6"/>
      <c r="H4" s="5" t="s">
        <v>6</v>
      </c>
      <c r="I4" s="8" t="s">
        <v>6</v>
      </c>
      <c r="K4">
        <v>1</v>
      </c>
      <c r="L4" t="s">
        <v>7</v>
      </c>
      <c r="T4">
        <v>1</v>
      </c>
      <c r="U4" t="s">
        <v>7</v>
      </c>
    </row>
    <row r="5" spans="2:27" x14ac:dyDescent="0.25">
      <c r="B5">
        <v>1</v>
      </c>
      <c r="C5" t="s">
        <v>7</v>
      </c>
      <c r="L5" t="s">
        <v>8</v>
      </c>
      <c r="R5" s="9">
        <v>70000</v>
      </c>
      <c r="U5" t="s">
        <v>8</v>
      </c>
      <c r="AA5" s="9">
        <v>0</v>
      </c>
    </row>
    <row r="6" spans="2:27" x14ac:dyDescent="0.25">
      <c r="C6" t="s">
        <v>8</v>
      </c>
      <c r="I6" s="9">
        <v>70000</v>
      </c>
      <c r="K6">
        <v>2</v>
      </c>
      <c r="L6" t="s">
        <v>9</v>
      </c>
      <c r="R6" s="9">
        <v>65662</v>
      </c>
      <c r="T6">
        <v>2</v>
      </c>
      <c r="U6" t="s">
        <v>9</v>
      </c>
      <c r="AA6" s="9">
        <v>27100</v>
      </c>
    </row>
    <row r="8" spans="2:27" x14ac:dyDescent="0.25">
      <c r="B8">
        <v>2</v>
      </c>
      <c r="C8" t="s">
        <v>9</v>
      </c>
      <c r="I8" s="9">
        <v>65662</v>
      </c>
      <c r="K8">
        <v>3</v>
      </c>
      <c r="L8" t="s">
        <v>10</v>
      </c>
      <c r="R8" s="9">
        <v>150000</v>
      </c>
      <c r="T8">
        <v>3</v>
      </c>
      <c r="U8" t="s">
        <v>10</v>
      </c>
      <c r="AA8" s="9">
        <v>200000</v>
      </c>
    </row>
    <row r="10" spans="2:27" x14ac:dyDescent="0.25">
      <c r="B10">
        <v>3</v>
      </c>
      <c r="C10" t="s">
        <v>10</v>
      </c>
      <c r="I10" s="9">
        <v>150000</v>
      </c>
      <c r="K10">
        <v>4</v>
      </c>
      <c r="L10" t="s">
        <v>11</v>
      </c>
      <c r="R10" s="9">
        <v>100000</v>
      </c>
      <c r="T10">
        <v>4</v>
      </c>
      <c r="U10" t="s">
        <v>11</v>
      </c>
      <c r="AA10" s="9">
        <v>160000</v>
      </c>
    </row>
    <row r="12" spans="2:27" x14ac:dyDescent="0.25">
      <c r="B12">
        <v>4</v>
      </c>
      <c r="C12" t="s">
        <v>11</v>
      </c>
      <c r="I12" s="9">
        <v>100000</v>
      </c>
      <c r="K12">
        <v>5</v>
      </c>
      <c r="L12" t="s">
        <v>12</v>
      </c>
      <c r="R12" s="9">
        <v>33000</v>
      </c>
      <c r="T12">
        <v>5</v>
      </c>
      <c r="U12" t="s">
        <v>12</v>
      </c>
      <c r="AA12" s="9">
        <v>33000</v>
      </c>
    </row>
    <row r="14" spans="2:27" x14ac:dyDescent="0.25">
      <c r="B14">
        <v>5</v>
      </c>
      <c r="C14" t="s">
        <v>12</v>
      </c>
      <c r="I14" s="9">
        <v>33000</v>
      </c>
      <c r="K14">
        <v>6</v>
      </c>
      <c r="L14" t="s">
        <v>13</v>
      </c>
      <c r="R14" s="9">
        <v>30000</v>
      </c>
      <c r="T14">
        <v>6</v>
      </c>
      <c r="U14" t="s">
        <v>13</v>
      </c>
      <c r="AA14" s="9">
        <v>40000</v>
      </c>
    </row>
    <row r="16" spans="2:27" x14ac:dyDescent="0.25">
      <c r="B16">
        <v>6</v>
      </c>
      <c r="C16" t="s">
        <v>13</v>
      </c>
      <c r="I16" s="9">
        <v>30000</v>
      </c>
      <c r="K16">
        <v>7</v>
      </c>
      <c r="L16" t="s">
        <v>14</v>
      </c>
      <c r="R16" s="9">
        <v>5000</v>
      </c>
      <c r="T16">
        <v>7</v>
      </c>
      <c r="U16" t="s">
        <v>14</v>
      </c>
      <c r="AA16" s="9">
        <v>5000</v>
      </c>
    </row>
    <row r="18" spans="2:27" x14ac:dyDescent="0.25">
      <c r="B18">
        <v>7</v>
      </c>
      <c r="C18" t="s">
        <v>14</v>
      </c>
      <c r="I18" s="9">
        <v>5000</v>
      </c>
      <c r="K18">
        <v>8</v>
      </c>
      <c r="L18" t="s">
        <v>15</v>
      </c>
      <c r="R18" s="9">
        <v>15000</v>
      </c>
      <c r="T18">
        <v>8</v>
      </c>
      <c r="U18" t="s">
        <v>15</v>
      </c>
      <c r="AA18" s="9">
        <v>20000</v>
      </c>
    </row>
    <row r="20" spans="2:27" x14ac:dyDescent="0.25">
      <c r="B20">
        <v>8</v>
      </c>
      <c r="C20" t="s">
        <v>15</v>
      </c>
      <c r="I20" s="9">
        <v>15000</v>
      </c>
      <c r="K20">
        <v>9</v>
      </c>
      <c r="L20" t="s">
        <v>16</v>
      </c>
      <c r="R20" s="9">
        <v>8000</v>
      </c>
      <c r="T20">
        <v>9</v>
      </c>
      <c r="U20" t="s">
        <v>16</v>
      </c>
      <c r="AA20" s="9">
        <v>8000</v>
      </c>
    </row>
    <row r="21" spans="2:27" x14ac:dyDescent="0.25">
      <c r="T21">
        <v>10</v>
      </c>
      <c r="U21" t="s">
        <v>17</v>
      </c>
      <c r="AA21" s="9">
        <v>18000</v>
      </c>
    </row>
    <row r="22" spans="2:27" x14ac:dyDescent="0.25">
      <c r="B22">
        <v>9</v>
      </c>
      <c r="C22" t="s">
        <v>16</v>
      </c>
      <c r="I22" s="9">
        <v>8000</v>
      </c>
      <c r="K22">
        <v>10</v>
      </c>
      <c r="L22" t="s">
        <v>17</v>
      </c>
      <c r="R22" s="9">
        <v>18000</v>
      </c>
      <c r="T22">
        <v>11</v>
      </c>
      <c r="U22" t="s">
        <v>87</v>
      </c>
      <c r="AA22" s="9">
        <v>15000</v>
      </c>
    </row>
    <row r="23" spans="2:27" x14ac:dyDescent="0.25">
      <c r="T23">
        <v>12</v>
      </c>
      <c r="U23" t="s">
        <v>19</v>
      </c>
      <c r="AA23" s="9">
        <v>0</v>
      </c>
    </row>
    <row r="24" spans="2:27" x14ac:dyDescent="0.25">
      <c r="B24">
        <v>10</v>
      </c>
      <c r="C24" t="s">
        <v>17</v>
      </c>
      <c r="I24" s="9">
        <v>18000</v>
      </c>
      <c r="K24">
        <v>11</v>
      </c>
      <c r="L24" t="s">
        <v>18</v>
      </c>
      <c r="R24" s="9">
        <v>24000</v>
      </c>
      <c r="T24">
        <v>13</v>
      </c>
      <c r="U24" t="s">
        <v>74</v>
      </c>
      <c r="Z24" s="9"/>
      <c r="AA24" s="9">
        <v>101619</v>
      </c>
    </row>
    <row r="25" spans="2:27" x14ac:dyDescent="0.25">
      <c r="U25" s="11"/>
      <c r="V25" s="11"/>
      <c r="W25" s="11"/>
      <c r="X25" s="11"/>
      <c r="Y25" s="11"/>
      <c r="Z25" s="11"/>
      <c r="AA25" s="12"/>
    </row>
    <row r="26" spans="2:27" ht="18.75" x14ac:dyDescent="0.3">
      <c r="B26">
        <v>11</v>
      </c>
      <c r="C26" t="s">
        <v>18</v>
      </c>
      <c r="I26" s="9">
        <v>24000</v>
      </c>
      <c r="K26">
        <v>12</v>
      </c>
      <c r="L26" t="s">
        <v>19</v>
      </c>
      <c r="R26" s="9">
        <v>25000</v>
      </c>
      <c r="U26" s="13" t="s">
        <v>21</v>
      </c>
    </row>
    <row r="27" spans="2:27" x14ac:dyDescent="0.25">
      <c r="K27">
        <v>13</v>
      </c>
      <c r="L27" t="s">
        <v>74</v>
      </c>
      <c r="Q27" s="9"/>
      <c r="R27" s="9">
        <v>77000</v>
      </c>
      <c r="T27">
        <v>14</v>
      </c>
      <c r="U27" t="s">
        <v>22</v>
      </c>
      <c r="W27" t="s">
        <v>83</v>
      </c>
      <c r="AA27" s="9">
        <v>144000</v>
      </c>
    </row>
    <row r="28" spans="2:27" x14ac:dyDescent="0.25">
      <c r="B28">
        <v>12</v>
      </c>
      <c r="C28" t="s">
        <v>19</v>
      </c>
      <c r="I28" s="9">
        <v>25000</v>
      </c>
      <c r="L28" s="11" t="s">
        <v>20</v>
      </c>
      <c r="M28" s="11"/>
      <c r="N28" s="11"/>
      <c r="O28" s="11"/>
      <c r="P28" s="11"/>
      <c r="Q28" s="11"/>
      <c r="R28" s="12">
        <f>SUM(R5:R27)</f>
        <v>620662</v>
      </c>
    </row>
    <row r="29" spans="2:27" x14ac:dyDescent="0.25">
      <c r="L29" s="11" t="s">
        <v>78</v>
      </c>
      <c r="M29" s="11"/>
      <c r="N29" s="11"/>
      <c r="O29" s="11"/>
      <c r="P29" s="11"/>
      <c r="Q29" s="11"/>
      <c r="R29" s="11">
        <v>1916</v>
      </c>
      <c r="T29">
        <v>15</v>
      </c>
      <c r="U29" t="s">
        <v>24</v>
      </c>
      <c r="W29" t="s">
        <v>25</v>
      </c>
      <c r="AA29" s="9">
        <v>0</v>
      </c>
    </row>
    <row r="30" spans="2:27" ht="18.75" x14ac:dyDescent="0.3">
      <c r="B30">
        <v>13</v>
      </c>
      <c r="C30" t="s">
        <v>22</v>
      </c>
      <c r="E30" t="s">
        <v>23</v>
      </c>
      <c r="I30" s="9">
        <v>120000</v>
      </c>
      <c r="L30" s="11" t="s">
        <v>77</v>
      </c>
      <c r="M30" s="11"/>
      <c r="N30" s="11"/>
      <c r="O30" s="11"/>
      <c r="P30" s="11"/>
      <c r="Q30" s="11"/>
      <c r="R30" s="11">
        <v>324</v>
      </c>
      <c r="U30" s="10"/>
      <c r="V30" s="10"/>
    </row>
    <row r="31" spans="2:27" x14ac:dyDescent="0.25">
      <c r="J31" s="9"/>
      <c r="L31" s="11" t="s">
        <v>38</v>
      </c>
      <c r="M31" s="11"/>
      <c r="N31" s="11"/>
      <c r="O31" s="11"/>
      <c r="P31" s="11"/>
      <c r="Q31" s="11"/>
      <c r="R31" s="11">
        <v>3240</v>
      </c>
      <c r="T31">
        <v>16</v>
      </c>
      <c r="U31" t="s">
        <v>26</v>
      </c>
      <c r="W31" t="s">
        <v>84</v>
      </c>
      <c r="AA31" s="9">
        <v>72000</v>
      </c>
    </row>
    <row r="32" spans="2:27" x14ac:dyDescent="0.25">
      <c r="B32">
        <v>14</v>
      </c>
      <c r="C32" t="s">
        <v>24</v>
      </c>
      <c r="E32" t="s">
        <v>25</v>
      </c>
      <c r="I32" s="9">
        <v>96000</v>
      </c>
      <c r="L32" s="11" t="s">
        <v>39</v>
      </c>
      <c r="M32" s="11"/>
      <c r="N32" s="11"/>
      <c r="O32" s="11"/>
      <c r="P32" s="11"/>
      <c r="Q32" s="11"/>
      <c r="R32" s="11">
        <f>R30*8</f>
        <v>2592</v>
      </c>
    </row>
    <row r="33" spans="2:27" ht="18.75" x14ac:dyDescent="0.3">
      <c r="C33" s="10"/>
      <c r="D33" s="10"/>
      <c r="L33" s="13" t="s">
        <v>21</v>
      </c>
      <c r="T33">
        <v>17</v>
      </c>
      <c r="U33" t="s">
        <v>28</v>
      </c>
      <c r="W33" t="s">
        <v>85</v>
      </c>
      <c r="AA33" s="9">
        <v>48000</v>
      </c>
    </row>
    <row r="34" spans="2:27" x14ac:dyDescent="0.25">
      <c r="B34">
        <v>15</v>
      </c>
      <c r="C34" t="s">
        <v>26</v>
      </c>
      <c r="E34" t="s">
        <v>27</v>
      </c>
      <c r="I34" s="9">
        <v>48000</v>
      </c>
      <c r="K34">
        <v>14</v>
      </c>
      <c r="L34" t="s">
        <v>22</v>
      </c>
      <c r="N34" t="s">
        <v>23</v>
      </c>
      <c r="R34" s="9">
        <v>120000</v>
      </c>
    </row>
    <row r="35" spans="2:27" x14ac:dyDescent="0.25">
      <c r="T35">
        <v>18</v>
      </c>
      <c r="U35" t="s">
        <v>30</v>
      </c>
      <c r="W35" t="s">
        <v>31</v>
      </c>
      <c r="AA35" s="9">
        <v>5000</v>
      </c>
    </row>
    <row r="36" spans="2:27" x14ac:dyDescent="0.25">
      <c r="B36">
        <v>16</v>
      </c>
      <c r="C36" t="s">
        <v>28</v>
      </c>
      <c r="E36" t="s">
        <v>29</v>
      </c>
      <c r="I36" s="9">
        <v>48000</v>
      </c>
      <c r="K36">
        <v>15</v>
      </c>
      <c r="L36" t="s">
        <v>24</v>
      </c>
      <c r="N36" t="s">
        <v>25</v>
      </c>
      <c r="R36" s="9">
        <v>96000</v>
      </c>
      <c r="T36">
        <v>19</v>
      </c>
      <c r="U36" t="s">
        <v>32</v>
      </c>
      <c r="AA36" s="9">
        <v>210000</v>
      </c>
    </row>
    <row r="37" spans="2:27" ht="18.75" x14ac:dyDescent="0.3">
      <c r="L37" s="10"/>
      <c r="M37" s="10"/>
      <c r="T37">
        <v>20</v>
      </c>
      <c r="U37" t="s">
        <v>35</v>
      </c>
      <c r="AA37" s="9">
        <v>140000</v>
      </c>
    </row>
    <row r="38" spans="2:27" x14ac:dyDescent="0.25">
      <c r="B38">
        <v>17</v>
      </c>
      <c r="C38" t="s">
        <v>30</v>
      </c>
      <c r="E38" t="s">
        <v>31</v>
      </c>
      <c r="I38" s="9">
        <v>5000</v>
      </c>
      <c r="K38">
        <v>16</v>
      </c>
      <c r="L38" t="s">
        <v>26</v>
      </c>
      <c r="N38" t="s">
        <v>27</v>
      </c>
      <c r="R38" s="9">
        <v>48000</v>
      </c>
      <c r="U38" s="11" t="s">
        <v>20</v>
      </c>
      <c r="V38" s="11"/>
      <c r="W38" s="11"/>
      <c r="X38" s="11"/>
      <c r="Y38" s="11"/>
      <c r="Z38" s="11"/>
      <c r="AA38" s="12">
        <f>SUM(AA5:AA37)</f>
        <v>1246719</v>
      </c>
    </row>
    <row r="39" spans="2:27" x14ac:dyDescent="0.25">
      <c r="U39" s="11"/>
      <c r="V39" s="11"/>
      <c r="W39" s="11"/>
      <c r="X39" s="11"/>
      <c r="Y39" s="11"/>
      <c r="Z39" s="11"/>
      <c r="AA39" s="11">
        <v>650</v>
      </c>
    </row>
    <row r="40" spans="2:27" x14ac:dyDescent="0.25">
      <c r="B40">
        <v>18</v>
      </c>
      <c r="C40" t="s">
        <v>32</v>
      </c>
      <c r="I40" s="9">
        <v>195000</v>
      </c>
      <c r="K40">
        <v>17</v>
      </c>
      <c r="L40" t="s">
        <v>28</v>
      </c>
      <c r="N40" t="s">
        <v>29</v>
      </c>
      <c r="R40" s="9">
        <v>48000</v>
      </c>
      <c r="U40" s="11" t="s">
        <v>5</v>
      </c>
      <c r="V40" s="11"/>
      <c r="W40" s="11"/>
      <c r="X40" s="11"/>
      <c r="Y40" s="11"/>
      <c r="Z40" s="11" t="s">
        <v>38</v>
      </c>
      <c r="AA40" s="11">
        <v>6500</v>
      </c>
    </row>
    <row r="41" spans="2:27" x14ac:dyDescent="0.25">
      <c r="U41" s="11"/>
      <c r="V41" s="11"/>
      <c r="W41" s="11"/>
      <c r="X41" s="11"/>
      <c r="Y41" s="11"/>
      <c r="Z41" s="11" t="s">
        <v>39</v>
      </c>
      <c r="AA41" s="11">
        <f>AA39*8</f>
        <v>5200</v>
      </c>
    </row>
    <row r="42" spans="2:27" x14ac:dyDescent="0.25">
      <c r="B42">
        <v>19</v>
      </c>
      <c r="C42" t="s">
        <v>35</v>
      </c>
      <c r="I42" s="9">
        <v>180000</v>
      </c>
      <c r="J42" s="9"/>
      <c r="K42">
        <v>18</v>
      </c>
      <c r="L42" t="s">
        <v>30</v>
      </c>
      <c r="N42" t="s">
        <v>31</v>
      </c>
      <c r="R42" s="9">
        <v>5000</v>
      </c>
      <c r="AA42" s="9"/>
    </row>
    <row r="43" spans="2:27" x14ac:dyDescent="0.25">
      <c r="C43" s="11"/>
      <c r="D43" s="11"/>
      <c r="E43" s="11"/>
      <c r="F43" s="11"/>
      <c r="G43" s="11"/>
      <c r="H43" s="12"/>
      <c r="I43" s="11"/>
      <c r="K43">
        <v>19</v>
      </c>
      <c r="L43" t="s">
        <v>32</v>
      </c>
      <c r="R43" s="9">
        <v>195000</v>
      </c>
      <c r="U43" t="s">
        <v>78</v>
      </c>
      <c r="AA43">
        <v>1916</v>
      </c>
    </row>
    <row r="44" spans="2:27" x14ac:dyDescent="0.25">
      <c r="B44">
        <v>20</v>
      </c>
      <c r="C44" t="s">
        <v>74</v>
      </c>
      <c r="H44" s="9"/>
      <c r="I44" s="9">
        <v>77000</v>
      </c>
      <c r="K44">
        <v>20</v>
      </c>
      <c r="L44" t="s">
        <v>35</v>
      </c>
      <c r="R44" s="9">
        <v>180000</v>
      </c>
    </row>
    <row r="45" spans="2:27" x14ac:dyDescent="0.25">
      <c r="D45" s="11" t="s">
        <v>75</v>
      </c>
      <c r="E45" s="12"/>
      <c r="F45" s="11"/>
      <c r="G45" s="11"/>
      <c r="H45" s="11"/>
      <c r="I45" s="12">
        <f>SUM(I6:I44)</f>
        <v>1312662</v>
      </c>
      <c r="L45" s="11" t="s">
        <v>20</v>
      </c>
      <c r="M45" s="11"/>
      <c r="N45" s="11"/>
      <c r="O45" s="11"/>
      <c r="P45" s="11"/>
      <c r="Q45" s="11"/>
      <c r="R45" s="12">
        <f>SUM(R34:R44)</f>
        <v>692000</v>
      </c>
      <c r="S45" s="9"/>
    </row>
    <row r="46" spans="2:27" x14ac:dyDescent="0.25">
      <c r="C46" s="11"/>
      <c r="D46" s="11" t="s">
        <v>76</v>
      </c>
      <c r="E46" s="11"/>
      <c r="F46" s="11"/>
      <c r="G46" s="11"/>
      <c r="H46" s="11"/>
      <c r="I46" s="11">
        <v>1916</v>
      </c>
      <c r="J46" s="9"/>
      <c r="L46" s="11" t="s">
        <v>79</v>
      </c>
      <c r="M46" s="11"/>
      <c r="N46" s="11"/>
      <c r="O46" s="11"/>
      <c r="P46" s="11"/>
      <c r="Q46" s="11"/>
      <c r="R46" s="11">
        <v>211</v>
      </c>
      <c r="S46" s="9"/>
    </row>
    <row r="47" spans="2:27" x14ac:dyDescent="0.25">
      <c r="C47" s="11"/>
      <c r="D47" s="11" t="s">
        <v>77</v>
      </c>
      <c r="E47" s="11"/>
      <c r="F47" s="11"/>
      <c r="G47" s="11"/>
      <c r="H47" s="11"/>
      <c r="I47" s="11">
        <v>685</v>
      </c>
      <c r="J47" s="11"/>
      <c r="L47" s="11" t="s">
        <v>80</v>
      </c>
      <c r="M47" s="11"/>
      <c r="N47" s="11"/>
      <c r="O47" s="11"/>
      <c r="P47" s="11"/>
      <c r="Q47" s="11"/>
      <c r="R47" s="11">
        <v>3280</v>
      </c>
    </row>
    <row r="48" spans="2:27" x14ac:dyDescent="0.25">
      <c r="C48" s="11"/>
      <c r="D48" s="11" t="s">
        <v>38</v>
      </c>
      <c r="I48">
        <v>6850</v>
      </c>
      <c r="J48" s="11"/>
      <c r="L48" s="11" t="s">
        <v>5</v>
      </c>
      <c r="M48" s="11"/>
      <c r="N48" s="11"/>
      <c r="O48" s="11"/>
      <c r="P48" s="11"/>
      <c r="Q48" s="11" t="s">
        <v>38</v>
      </c>
      <c r="R48" s="11">
        <f>R31+R47</f>
        <v>6520</v>
      </c>
    </row>
    <row r="49" spans="4:18" x14ac:dyDescent="0.25">
      <c r="D49" s="11" t="s">
        <v>39</v>
      </c>
      <c r="I49">
        <f>I47*8</f>
        <v>5480</v>
      </c>
      <c r="J49" s="11"/>
      <c r="L49" s="11"/>
      <c r="M49" s="11"/>
      <c r="N49" s="11"/>
      <c r="O49" s="11"/>
      <c r="P49" s="11"/>
      <c r="Q49" s="11" t="s">
        <v>39</v>
      </c>
      <c r="R49" s="11">
        <f>R32+R47</f>
        <v>5872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topLeftCell="A61" zoomScale="130" zoomScaleNormal="130" workbookViewId="0">
      <selection activeCell="D85" sqref="D85:L86"/>
    </sheetView>
  </sheetViews>
  <sheetFormatPr defaultRowHeight="15" x14ac:dyDescent="0.25"/>
  <cols>
    <col min="1" max="1" width="4.42578125" customWidth="1"/>
    <col min="2" max="2" width="6.7109375" customWidth="1"/>
    <col min="9" max="9" width="9.7109375" customWidth="1"/>
    <col min="11" max="11" width="10.42578125" customWidth="1"/>
    <col min="12" max="12" width="11.42578125" customWidth="1"/>
  </cols>
  <sheetData>
    <row r="1" spans="1:13" x14ac:dyDescent="0.25">
      <c r="B1" t="s">
        <v>168</v>
      </c>
    </row>
    <row r="2" spans="1:13" x14ac:dyDescent="0.25">
      <c r="C2" t="s">
        <v>88</v>
      </c>
    </row>
    <row r="3" spans="1:13" ht="15.75" thickBot="1" x14ac:dyDescent="0.3"/>
    <row r="4" spans="1:13" ht="15.75" thickBot="1" x14ac:dyDescent="0.3">
      <c r="A4" s="15" t="s">
        <v>133</v>
      </c>
      <c r="B4" s="15" t="s">
        <v>89</v>
      </c>
      <c r="C4" s="14"/>
      <c r="D4" s="14" t="s">
        <v>90</v>
      </c>
      <c r="E4" s="14"/>
      <c r="F4" s="14"/>
      <c r="G4" s="14"/>
      <c r="H4" s="14"/>
      <c r="I4" s="14"/>
      <c r="J4" s="14"/>
      <c r="K4" s="14"/>
      <c r="L4" s="15" t="s">
        <v>91</v>
      </c>
    </row>
    <row r="5" spans="1:13" x14ac:dyDescent="0.25">
      <c r="A5">
        <v>1</v>
      </c>
      <c r="K5" t="s">
        <v>185</v>
      </c>
      <c r="L5" s="12">
        <f>L15+L17+L18+L19+L22+L24+L34+L38+0</f>
        <v>280682</v>
      </c>
    </row>
    <row r="6" spans="1:13" x14ac:dyDescent="0.25">
      <c r="B6" t="s">
        <v>92</v>
      </c>
      <c r="C6" t="s">
        <v>93</v>
      </c>
      <c r="L6" s="12">
        <f>SUM(L15:L22)</f>
        <v>142500</v>
      </c>
    </row>
    <row r="7" spans="1:13" x14ac:dyDescent="0.25">
      <c r="C7" t="s">
        <v>94</v>
      </c>
    </row>
    <row r="8" spans="1:13" x14ac:dyDescent="0.25">
      <c r="C8" t="s">
        <v>95</v>
      </c>
    </row>
    <row r="9" spans="1:13" x14ac:dyDescent="0.25">
      <c r="C9" t="s">
        <v>96</v>
      </c>
    </row>
    <row r="10" spans="1:13" x14ac:dyDescent="0.25">
      <c r="C10" t="s">
        <v>97</v>
      </c>
    </row>
    <row r="11" spans="1:13" x14ac:dyDescent="0.25">
      <c r="C11" t="s">
        <v>98</v>
      </c>
    </row>
    <row r="12" spans="1:13" x14ac:dyDescent="0.25">
      <c r="C12" t="s">
        <v>99</v>
      </c>
    </row>
    <row r="13" spans="1:13" x14ac:dyDescent="0.25">
      <c r="C13" t="s">
        <v>190</v>
      </c>
    </row>
    <row r="14" spans="1:13" x14ac:dyDescent="0.25">
      <c r="C14" t="s">
        <v>100</v>
      </c>
    </row>
    <row r="15" spans="1:13" x14ac:dyDescent="0.25">
      <c r="C15" t="s">
        <v>101</v>
      </c>
      <c r="H15" t="s">
        <v>191</v>
      </c>
      <c r="K15" t="s">
        <v>102</v>
      </c>
      <c r="L15" s="9">
        <v>10000</v>
      </c>
      <c r="M15" s="9"/>
    </row>
    <row r="16" spans="1:13" x14ac:dyDescent="0.25">
      <c r="C16" t="s">
        <v>103</v>
      </c>
    </row>
    <row r="17" spans="2:12" x14ac:dyDescent="0.25">
      <c r="H17" t="s">
        <v>193</v>
      </c>
      <c r="L17" s="9">
        <v>44000</v>
      </c>
    </row>
    <row r="18" spans="2:12" x14ac:dyDescent="0.25">
      <c r="C18" t="s">
        <v>170</v>
      </c>
      <c r="H18" t="s">
        <v>192</v>
      </c>
      <c r="L18">
        <v>13500</v>
      </c>
    </row>
    <row r="19" spans="2:12" x14ac:dyDescent="0.25">
      <c r="C19" t="s">
        <v>171</v>
      </c>
      <c r="H19" t="s">
        <v>194</v>
      </c>
      <c r="L19" s="9">
        <v>5000</v>
      </c>
    </row>
    <row r="20" spans="2:12" x14ac:dyDescent="0.25">
      <c r="C20" t="s">
        <v>201</v>
      </c>
    </row>
    <row r="21" spans="2:12" x14ac:dyDescent="0.25">
      <c r="C21" t="s">
        <v>104</v>
      </c>
    </row>
    <row r="22" spans="2:12" x14ac:dyDescent="0.25">
      <c r="C22" t="s">
        <v>105</v>
      </c>
      <c r="H22" t="s">
        <v>106</v>
      </c>
      <c r="L22" s="9">
        <v>70000</v>
      </c>
    </row>
    <row r="24" spans="2:12" x14ac:dyDescent="0.25">
      <c r="B24" t="s">
        <v>107</v>
      </c>
      <c r="C24" t="s">
        <v>202</v>
      </c>
      <c r="L24" s="11">
        <v>76000</v>
      </c>
    </row>
    <row r="25" spans="2:12" x14ac:dyDescent="0.25">
      <c r="C25" t="s">
        <v>203</v>
      </c>
    </row>
    <row r="26" spans="2:12" x14ac:dyDescent="0.25">
      <c r="C26" t="s">
        <v>204</v>
      </c>
    </row>
    <row r="27" spans="2:12" x14ac:dyDescent="0.25">
      <c r="C27" t="s">
        <v>108</v>
      </c>
    </row>
    <row r="28" spans="2:12" x14ac:dyDescent="0.25">
      <c r="C28" t="s">
        <v>175</v>
      </c>
      <c r="E28" t="s">
        <v>111</v>
      </c>
      <c r="I28" t="s">
        <v>195</v>
      </c>
      <c r="J28" t="s">
        <v>196</v>
      </c>
      <c r="K28" t="s">
        <v>188</v>
      </c>
      <c r="L28">
        <v>18000</v>
      </c>
    </row>
    <row r="29" spans="2:12" x14ac:dyDescent="0.25">
      <c r="H29" t="s">
        <v>110</v>
      </c>
      <c r="J29" t="s">
        <v>197</v>
      </c>
      <c r="K29" t="s">
        <v>164</v>
      </c>
      <c r="L29">
        <v>16000</v>
      </c>
    </row>
    <row r="30" spans="2:12" x14ac:dyDescent="0.25">
      <c r="H30" t="s">
        <v>109</v>
      </c>
      <c r="J30" t="s">
        <v>197</v>
      </c>
      <c r="K30" t="s">
        <v>189</v>
      </c>
      <c r="L30">
        <v>26000</v>
      </c>
    </row>
    <row r="31" spans="2:12" x14ac:dyDescent="0.25">
      <c r="H31" t="s">
        <v>109</v>
      </c>
      <c r="J31" t="s">
        <v>173</v>
      </c>
      <c r="K31" t="s">
        <v>189</v>
      </c>
      <c r="L31">
        <v>13000</v>
      </c>
    </row>
    <row r="32" spans="2:12" x14ac:dyDescent="0.25">
      <c r="C32" t="s">
        <v>172</v>
      </c>
      <c r="H32" t="s">
        <v>199</v>
      </c>
      <c r="K32" t="s">
        <v>198</v>
      </c>
      <c r="L32">
        <v>3000</v>
      </c>
    </row>
    <row r="34" spans="2:12" x14ac:dyDescent="0.25">
      <c r="B34" t="s">
        <v>112</v>
      </c>
      <c r="C34" t="s">
        <v>113</v>
      </c>
      <c r="F34" t="s">
        <v>200</v>
      </c>
      <c r="L34" s="12">
        <f>L35+L36</f>
        <v>12000</v>
      </c>
    </row>
    <row r="35" spans="2:12" x14ac:dyDescent="0.25">
      <c r="C35" t="s">
        <v>114</v>
      </c>
      <c r="H35" t="s">
        <v>174</v>
      </c>
      <c r="L35">
        <v>7500</v>
      </c>
    </row>
    <row r="36" spans="2:12" x14ac:dyDescent="0.25">
      <c r="E36" t="s">
        <v>205</v>
      </c>
      <c r="L36" s="9">
        <v>4500</v>
      </c>
    </row>
    <row r="38" spans="2:12" x14ac:dyDescent="0.25">
      <c r="B38" t="s">
        <v>116</v>
      </c>
      <c r="C38" t="s">
        <v>117</v>
      </c>
      <c r="L38" s="12">
        <v>50182</v>
      </c>
    </row>
    <row r="39" spans="2:12" x14ac:dyDescent="0.25">
      <c r="C39" t="s">
        <v>118</v>
      </c>
      <c r="L39">
        <v>18782</v>
      </c>
    </row>
    <row r="40" spans="2:12" x14ac:dyDescent="0.25">
      <c r="B40" t="s">
        <v>123</v>
      </c>
      <c r="C40" t="s">
        <v>206</v>
      </c>
      <c r="K40" t="s">
        <v>165</v>
      </c>
    </row>
    <row r="41" spans="2:12" x14ac:dyDescent="0.25">
      <c r="B41" t="s">
        <v>124</v>
      </c>
      <c r="C41" t="s">
        <v>119</v>
      </c>
      <c r="J41" t="s">
        <v>120</v>
      </c>
    </row>
    <row r="42" spans="2:12" x14ac:dyDescent="0.25">
      <c r="B42" t="s">
        <v>125</v>
      </c>
      <c r="C42" t="s">
        <v>121</v>
      </c>
      <c r="J42" t="s">
        <v>122</v>
      </c>
    </row>
    <row r="43" spans="2:12" x14ac:dyDescent="0.25">
      <c r="C43" t="s">
        <v>86</v>
      </c>
      <c r="D43" t="s">
        <v>126</v>
      </c>
      <c r="L43" s="9">
        <v>3000</v>
      </c>
    </row>
    <row r="44" spans="2:12" x14ac:dyDescent="0.25">
      <c r="C44" t="s">
        <v>86</v>
      </c>
      <c r="D44" t="s">
        <v>127</v>
      </c>
      <c r="L44" s="9">
        <v>2000</v>
      </c>
    </row>
    <row r="45" spans="2:12" x14ac:dyDescent="0.25">
      <c r="G45" t="s">
        <v>128</v>
      </c>
      <c r="L45" s="9">
        <v>2400</v>
      </c>
    </row>
    <row r="46" spans="2:12" x14ac:dyDescent="0.25">
      <c r="G46" t="s">
        <v>129</v>
      </c>
      <c r="L46" s="9">
        <v>2000</v>
      </c>
    </row>
    <row r="47" spans="2:12" x14ac:dyDescent="0.25">
      <c r="G47" t="s">
        <v>130</v>
      </c>
      <c r="L47" s="9">
        <v>2000</v>
      </c>
    </row>
    <row r="48" spans="2:12" x14ac:dyDescent="0.25">
      <c r="G48" t="s">
        <v>131</v>
      </c>
      <c r="L48" s="9">
        <v>18000</v>
      </c>
    </row>
    <row r="49" spans="1:14" x14ac:dyDescent="0.25">
      <c r="G49" t="s">
        <v>132</v>
      </c>
      <c r="L49" s="9">
        <v>2000</v>
      </c>
    </row>
    <row r="50" spans="1:14" x14ac:dyDescent="0.25">
      <c r="L50" s="9"/>
    </row>
    <row r="51" spans="1:14" x14ac:dyDescent="0.25">
      <c r="A51">
        <v>2</v>
      </c>
      <c r="B51" s="11" t="s">
        <v>134</v>
      </c>
      <c r="C51" s="11" t="s">
        <v>135</v>
      </c>
      <c r="D51" s="11"/>
      <c r="E51" s="11"/>
      <c r="F51" s="11"/>
      <c r="G51" s="11"/>
      <c r="H51" s="11"/>
      <c r="I51" s="11"/>
      <c r="J51" s="11"/>
      <c r="K51" s="11"/>
      <c r="L51" s="12">
        <v>73000</v>
      </c>
    </row>
    <row r="52" spans="1:14" x14ac:dyDescent="0.25">
      <c r="B52" t="s">
        <v>186</v>
      </c>
      <c r="C52" t="s">
        <v>136</v>
      </c>
      <c r="L52" s="9"/>
    </row>
    <row r="53" spans="1:14" x14ac:dyDescent="0.25">
      <c r="B53" t="s">
        <v>166</v>
      </c>
      <c r="C53" t="s">
        <v>169</v>
      </c>
      <c r="L53" s="9">
        <v>33000</v>
      </c>
    </row>
    <row r="54" spans="1:14" x14ac:dyDescent="0.25">
      <c r="B54" t="s">
        <v>167</v>
      </c>
      <c r="C54" t="s">
        <v>115</v>
      </c>
      <c r="L54" s="9">
        <v>40000</v>
      </c>
    </row>
    <row r="55" spans="1:14" x14ac:dyDescent="0.25">
      <c r="A55">
        <v>3</v>
      </c>
      <c r="B55" t="s">
        <v>187</v>
      </c>
      <c r="C55" t="s">
        <v>137</v>
      </c>
    </row>
    <row r="56" spans="1:14" x14ac:dyDescent="0.25">
      <c r="C56" t="s">
        <v>138</v>
      </c>
    </row>
    <row r="57" spans="1:14" x14ac:dyDescent="0.25">
      <c r="C57" t="s">
        <v>207</v>
      </c>
    </row>
    <row r="58" spans="1:14" x14ac:dyDescent="0.25">
      <c r="C58" t="s">
        <v>176</v>
      </c>
    </row>
    <row r="59" spans="1:14" x14ac:dyDescent="0.25">
      <c r="C59" t="s">
        <v>139</v>
      </c>
      <c r="E59" t="s">
        <v>177</v>
      </c>
      <c r="J59" s="17"/>
      <c r="L59" s="12">
        <v>212800</v>
      </c>
      <c r="N59">
        <v>237500</v>
      </c>
    </row>
    <row r="61" spans="1:14" x14ac:dyDescent="0.25">
      <c r="A61">
        <v>4</v>
      </c>
      <c r="B61" t="s">
        <v>140</v>
      </c>
      <c r="C61" t="s">
        <v>141</v>
      </c>
      <c r="L61" s="12">
        <v>224640</v>
      </c>
    </row>
    <row r="62" spans="1:14" x14ac:dyDescent="0.25">
      <c r="C62" t="s">
        <v>208</v>
      </c>
    </row>
    <row r="63" spans="1:14" x14ac:dyDescent="0.25">
      <c r="C63" t="s">
        <v>209</v>
      </c>
    </row>
    <row r="64" spans="1:14" x14ac:dyDescent="0.25">
      <c r="C64" t="s">
        <v>179</v>
      </c>
      <c r="G64" t="s">
        <v>180</v>
      </c>
    </row>
    <row r="65" spans="1:12" x14ac:dyDescent="0.25">
      <c r="F65" t="s">
        <v>178</v>
      </c>
      <c r="L65" s="16">
        <v>216000</v>
      </c>
    </row>
    <row r="66" spans="1:12" x14ac:dyDescent="0.25">
      <c r="F66" t="s">
        <v>181</v>
      </c>
      <c r="L66" s="16">
        <v>8640</v>
      </c>
    </row>
    <row r="68" spans="1:12" x14ac:dyDescent="0.25">
      <c r="A68">
        <v>5</v>
      </c>
      <c r="C68" t="s">
        <v>183</v>
      </c>
      <c r="L68" s="12">
        <f>L70+L72:M72+L74+L77</f>
        <v>214050</v>
      </c>
    </row>
    <row r="69" spans="1:12" x14ac:dyDescent="0.25">
      <c r="B69" t="s">
        <v>142</v>
      </c>
      <c r="D69" t="s">
        <v>143</v>
      </c>
    </row>
    <row r="70" spans="1:12" x14ac:dyDescent="0.25">
      <c r="D70" t="s">
        <v>156</v>
      </c>
      <c r="E70" t="s">
        <v>182</v>
      </c>
      <c r="H70" t="s">
        <v>144</v>
      </c>
      <c r="I70">
        <v>27100</v>
      </c>
      <c r="L70" s="9">
        <v>149050</v>
      </c>
    </row>
    <row r="72" spans="1:12" x14ac:dyDescent="0.25">
      <c r="D72" t="s">
        <v>145</v>
      </c>
      <c r="H72" t="s">
        <v>146</v>
      </c>
      <c r="I72" t="s">
        <v>147</v>
      </c>
      <c r="L72" s="9">
        <v>48000</v>
      </c>
    </row>
    <row r="74" spans="1:12" x14ac:dyDescent="0.25">
      <c r="D74" t="s">
        <v>148</v>
      </c>
      <c r="H74" t="s">
        <v>149</v>
      </c>
      <c r="I74" t="s">
        <v>150</v>
      </c>
      <c r="L74" s="9">
        <v>8000</v>
      </c>
    </row>
    <row r="76" spans="1:12" x14ac:dyDescent="0.25">
      <c r="D76" t="s">
        <v>151</v>
      </c>
    </row>
    <row r="77" spans="1:12" x14ac:dyDescent="0.25">
      <c r="D77" t="s">
        <v>152</v>
      </c>
      <c r="I77" t="s">
        <v>153</v>
      </c>
      <c r="J77" t="s">
        <v>154</v>
      </c>
      <c r="L77" s="9">
        <v>9000</v>
      </c>
    </row>
    <row r="78" spans="1:12" x14ac:dyDescent="0.25">
      <c r="J78" t="s">
        <v>155</v>
      </c>
    </row>
    <row r="79" spans="1:12" x14ac:dyDescent="0.25">
      <c r="A79">
        <v>6</v>
      </c>
      <c r="B79" t="s">
        <v>157</v>
      </c>
      <c r="D79" t="s">
        <v>158</v>
      </c>
      <c r="L79" s="12">
        <v>27100</v>
      </c>
    </row>
    <row r="81" spans="1:12" x14ac:dyDescent="0.25">
      <c r="A81">
        <v>7</v>
      </c>
      <c r="B81" t="s">
        <v>159</v>
      </c>
      <c r="D81" t="s">
        <v>160</v>
      </c>
      <c r="G81" t="s">
        <v>184</v>
      </c>
      <c r="L81" s="12">
        <v>300000</v>
      </c>
    </row>
    <row r="83" spans="1:12" ht="18.75" x14ac:dyDescent="0.3">
      <c r="A83">
        <v>8</v>
      </c>
      <c r="D83" t="s">
        <v>161</v>
      </c>
      <c r="L83" s="18">
        <f>L5+L24+L34+L38+L51+L59+L61+L68+L79+L81</f>
        <v>1470454</v>
      </c>
    </row>
    <row r="85" spans="1:12" x14ac:dyDescent="0.25">
      <c r="D85" t="s">
        <v>41</v>
      </c>
      <c r="K85" t="s">
        <v>162</v>
      </c>
      <c r="L85">
        <v>2049</v>
      </c>
    </row>
    <row r="86" spans="1:12" x14ac:dyDescent="0.25">
      <c r="D86" t="s">
        <v>163</v>
      </c>
      <c r="L86">
        <f>L83/L85</f>
        <v>717.64470473401661</v>
      </c>
    </row>
    <row r="87" spans="1:12" x14ac:dyDescent="0.25">
      <c r="L87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depo</cp:lastModifiedBy>
  <cp:lastPrinted>2021-06-06T13:16:12Z</cp:lastPrinted>
  <dcterms:created xsi:type="dcterms:W3CDTF">2019-05-08T07:32:05Z</dcterms:created>
  <dcterms:modified xsi:type="dcterms:W3CDTF">2021-06-12T13:27:52Z</dcterms:modified>
</cp:coreProperties>
</file>